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PAIE 2026\MALADIE MATERNITE AT\DOSSIER 2 MATERNITE\"/>
    </mc:Choice>
  </mc:AlternateContent>
  <xr:revisionPtr revIDLastSave="0" documentId="13_ncr:1_{78169868-6CF7-4B3E-8ABD-5E6AA5F2E393}" xr6:coauthVersionLast="47" xr6:coauthVersionMax="47" xr10:uidLastSave="{00000000-0000-0000-0000-000000000000}"/>
  <bookViews>
    <workbookView xWindow="-120" yWindow="-120" windowWidth="20730" windowHeight="11040" firstSheet="1" activeTab="4" xr2:uid="{878A530A-9232-4C58-B46D-A12A0EA88666}"/>
  </bookViews>
  <sheets>
    <sheet name="MAQUETTE MATERNITE VIERGE " sheetId="1" r:id="rId1"/>
    <sheet name="ENONCE 1 " sheetId="4" r:id="rId2"/>
    <sheet name="MAQUETTE MATERNITE 1" sheetId="2" r:id="rId3"/>
    <sheet name="ENONCE 2" sheetId="5" r:id="rId4"/>
    <sheet name="MAQUETTE MATERNITE 2 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" i="3" l="1"/>
  <c r="E26" i="3"/>
  <c r="E25" i="3"/>
  <c r="J24" i="3"/>
  <c r="J25" i="3" s="1"/>
  <c r="J27" i="3" s="1"/>
  <c r="H29" i="3" s="1"/>
  <c r="F24" i="3"/>
  <c r="F26" i="3" s="1"/>
  <c r="G26" i="3" s="1"/>
  <c r="E24" i="3"/>
  <c r="J23" i="3"/>
  <c r="B15" i="3"/>
  <c r="B12" i="3"/>
  <c r="B14" i="3" s="1"/>
  <c r="E29" i="2"/>
  <c r="E28" i="2"/>
  <c r="J27" i="2"/>
  <c r="J28" i="2" s="1"/>
  <c r="J30" i="2" s="1"/>
  <c r="H32" i="2" s="1"/>
  <c r="F27" i="2"/>
  <c r="F29" i="2" s="1"/>
  <c r="G29" i="2" s="1"/>
  <c r="E27" i="2"/>
  <c r="J26" i="2"/>
  <c r="B15" i="2"/>
  <c r="B12" i="2"/>
  <c r="B14" i="2" s="1"/>
  <c r="E31" i="1"/>
  <c r="E30" i="1"/>
  <c r="J29" i="1"/>
  <c r="F29" i="1"/>
  <c r="F31" i="1" s="1"/>
  <c r="G31" i="1" s="1"/>
  <c r="E29" i="1"/>
  <c r="J28" i="1"/>
  <c r="B15" i="1"/>
  <c r="B12" i="1"/>
  <c r="B14" i="1" s="1"/>
  <c r="B16" i="1"/>
  <c r="B16" i="3"/>
  <c r="B16" i="2"/>
  <c r="J30" i="1" l="1"/>
  <c r="J32" i="1" s="1"/>
  <c r="H34" i="1" s="1"/>
  <c r="F28" i="2"/>
  <c r="G28" i="2" s="1"/>
  <c r="H28" i="2" s="1"/>
  <c r="G27" i="2"/>
  <c r="H27" i="2"/>
  <c r="B17" i="3"/>
  <c r="H26" i="3"/>
  <c r="G24" i="3"/>
  <c r="H24" i="3" s="1"/>
  <c r="F25" i="3"/>
  <c r="G25" i="3" s="1"/>
  <c r="H25" i="3" s="1"/>
  <c r="H29" i="2"/>
  <c r="B17" i="2"/>
  <c r="B17" i="1"/>
  <c r="H31" i="1"/>
  <c r="G29" i="1"/>
  <c r="H29" i="1" s="1"/>
  <c r="F30" i="1"/>
  <c r="G30" i="1" s="1"/>
  <c r="H30" i="1" s="1"/>
  <c r="H30" i="2" l="1"/>
  <c r="H31" i="2" s="1"/>
  <c r="H33" i="2" s="1"/>
  <c r="H34" i="2" s="1"/>
  <c r="H27" i="3"/>
  <c r="H28" i="3" s="1"/>
  <c r="H30" i="3" s="1"/>
  <c r="H32" i="1"/>
  <c r="H33" i="1" s="1"/>
  <c r="H35" i="1" s="1"/>
  <c r="H35" i="2" l="1"/>
  <c r="H36" i="2" s="1"/>
  <c r="H37" i="2"/>
  <c r="H31" i="3"/>
  <c r="H32" i="3"/>
  <c r="H36" i="1"/>
  <c r="H39" i="1" s="1"/>
  <c r="H37" i="1"/>
  <c r="H33" i="3" l="1"/>
  <c r="H34" i="3"/>
  <c r="H3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30" authorId="0" shapeId="0" xr:uid="{B84B779B-0EC6-499D-BDCB-A149AD89331A}">
      <text>
        <r>
          <rPr>
            <sz val="9"/>
            <color indexed="81"/>
            <rFont val="Tahoma"/>
            <family val="2"/>
          </rPr>
          <t xml:space="preserve">Il faut prendre le PMSS du mois précédant l'arrêt
de travail et l'appliquer aux autres mois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28" authorId="0" shapeId="0" xr:uid="{D5800B7B-31DF-4150-871E-004A77D5AB7F}">
      <text>
        <r>
          <rPr>
            <sz val="9"/>
            <color indexed="81"/>
            <rFont val="Tahoma"/>
            <family val="2"/>
          </rPr>
          <t xml:space="preserve">Il faut prendre le PMSS du mois précédant l'arrêt
de travail et l'appliquer aux autres mois 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25" authorId="0" shapeId="0" xr:uid="{F73DACB2-995C-4208-A636-6F58964643F2}">
      <text>
        <r>
          <rPr>
            <sz val="9"/>
            <color indexed="81"/>
            <rFont val="Tahoma"/>
            <family val="2"/>
          </rPr>
          <t xml:space="preserve">Il faut prendre le PMSS du mois précédant l'arrêt
de travail et l'appliquer aux autres mois 
</t>
        </r>
      </text>
    </comment>
  </commentList>
</comments>
</file>

<file path=xl/sharedStrings.xml><?xml version="1.0" encoding="utf-8"?>
<sst xmlns="http://schemas.openxmlformats.org/spreadsheetml/2006/main" count="167" uniqueCount="56">
  <si>
    <r>
      <t xml:space="preserve">LES ZONES EN </t>
    </r>
    <r>
      <rPr>
        <b/>
        <sz val="10"/>
        <rFont val="Arial"/>
        <family val="2"/>
      </rPr>
      <t>JAUNE</t>
    </r>
    <r>
      <rPr>
        <sz val="11"/>
        <color theme="1"/>
        <rFont val="Calibri"/>
        <family val="2"/>
        <scheme val="minor"/>
      </rPr>
      <t xml:space="preserve"> SONT  LES</t>
    </r>
    <r>
      <rPr>
        <b/>
        <sz val="10"/>
        <rFont val="Arial"/>
        <family val="2"/>
      </rPr>
      <t xml:space="preserve"> ZONES DE SAISIE</t>
    </r>
    <r>
      <rPr>
        <sz val="11"/>
        <color theme="1"/>
        <rFont val="Calibri"/>
        <family val="2"/>
        <scheme val="minor"/>
      </rPr>
      <t xml:space="preserve"> LES AUTRES ZONES SONT </t>
    </r>
    <r>
      <rPr>
        <b/>
        <sz val="10"/>
        <rFont val="Arial"/>
        <family val="2"/>
      </rPr>
      <t xml:space="preserve"> </t>
    </r>
    <r>
      <rPr>
        <sz val="11"/>
        <color theme="1"/>
        <rFont val="Calibri"/>
        <family val="2"/>
        <scheme val="minor"/>
      </rPr>
      <t xml:space="preserve">LES ZONES DE </t>
    </r>
    <r>
      <rPr>
        <b/>
        <sz val="10"/>
        <rFont val="Arial"/>
        <family val="2"/>
      </rPr>
      <t>CALCUL AUTOMATISE</t>
    </r>
  </si>
  <si>
    <t>Quelques infos complémentaires sur les IJSS Maternité à l'adresse ci-dessous</t>
  </si>
  <si>
    <t>https://culture-rh.com/ijss-maternite-paternite/</t>
  </si>
  <si>
    <t xml:space="preserve">Année de l'arrêt </t>
  </si>
  <si>
    <t xml:space="preserve">Année du mois précédant l'arrêt </t>
  </si>
  <si>
    <t>PMSS N-1</t>
  </si>
  <si>
    <t xml:space="preserve">PMSS N </t>
  </si>
  <si>
    <t xml:space="preserve">Date de début de l'arrêt </t>
  </si>
  <si>
    <t xml:space="preserve">Date de fin de l'arrêt </t>
  </si>
  <si>
    <t xml:space="preserve">Date de début du mois </t>
  </si>
  <si>
    <t xml:space="preserve">Date de fin du mois </t>
  </si>
  <si>
    <t xml:space="preserve">Nombre de jours calendaires </t>
  </si>
  <si>
    <t xml:space="preserve">Nombre de jours de carence </t>
  </si>
  <si>
    <t xml:space="preserve">Pas de délai de carence pour la maternité </t>
  </si>
  <si>
    <t xml:space="preserve">Nombre d'IJSS </t>
  </si>
  <si>
    <t>Nombre de jours ouvrés</t>
  </si>
  <si>
    <t xml:space="preserve">Nombre de Samedis </t>
  </si>
  <si>
    <t xml:space="preserve">Nombre de jours ouvrables </t>
  </si>
  <si>
    <t xml:space="preserve">MATRICE 2 : CALCUL    IJSS MATERNITE  </t>
  </si>
  <si>
    <t>Col 1</t>
  </si>
  <si>
    <t>Col 2</t>
  </si>
  <si>
    <t>Col 3</t>
  </si>
  <si>
    <t>Col 4</t>
  </si>
  <si>
    <t xml:space="preserve">Col 5 </t>
  </si>
  <si>
    <t>Col 6</t>
  </si>
  <si>
    <t xml:space="preserve">Col 7 </t>
  </si>
  <si>
    <t>Col 8</t>
  </si>
  <si>
    <t xml:space="preserve">Col 9 </t>
  </si>
  <si>
    <t xml:space="preserve">Col 10 </t>
  </si>
  <si>
    <t xml:space="preserve">ANNEE </t>
  </si>
  <si>
    <t xml:space="preserve"> 3 derniers MOIS précédant le départ en Congé Maternité</t>
  </si>
  <si>
    <t xml:space="preserve">SALAIRES DE REFERENCE  BRUTS </t>
  </si>
  <si>
    <t xml:space="preserve">SALAIRES DE REFERENCE NET </t>
  </si>
  <si>
    <t xml:space="preserve">PMSS </t>
  </si>
  <si>
    <t xml:space="preserve">LIMITE  : PMSS NET </t>
  </si>
  <si>
    <t xml:space="preserve">CALCUL IJSS MIN( Col 5;Col7) </t>
  </si>
  <si>
    <t xml:space="preserve">Date début de l'arrêt </t>
  </si>
  <si>
    <t>MOIS N-1</t>
  </si>
  <si>
    <t>Février</t>
  </si>
  <si>
    <t>Mois N-2</t>
  </si>
  <si>
    <t>Janvier</t>
  </si>
  <si>
    <t xml:space="preserve">Nombre de jours calendaires d'absence </t>
  </si>
  <si>
    <t>Mois N-3</t>
  </si>
  <si>
    <t xml:space="preserve">Décembre </t>
  </si>
  <si>
    <t xml:space="preserve">TOTAL </t>
  </si>
  <si>
    <t xml:space="preserve">Mois précédant l'arrêt de travail </t>
  </si>
  <si>
    <t xml:space="preserve">Valeur d'1 IJSS </t>
  </si>
  <si>
    <t>Nombre d'IJSS</t>
  </si>
  <si>
    <t xml:space="preserve">IJSS Brutes </t>
  </si>
  <si>
    <t xml:space="preserve">CSG déductible 3,8 % </t>
  </si>
  <si>
    <t>CSG / CRDS Non déductible 2,9 %</t>
  </si>
  <si>
    <t xml:space="preserve">IJSS Nettes </t>
  </si>
  <si>
    <t xml:space="preserve">En cas de Subrogation </t>
  </si>
  <si>
    <t xml:space="preserve">Soumis au PAS </t>
  </si>
  <si>
    <t xml:space="preserve">Novembre </t>
  </si>
  <si>
    <t xml:space="preserve">Octobre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</si>
</sst>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2"/>
      <name val="Times New Roman"/>
      <family val="1"/>
    </font>
    <font>
      <sz val="12"/>
      <color theme="0"/>
      <name val="Times New Roman"/>
      <family val="1"/>
    </font>
    <font>
      <b/>
      <sz val="12"/>
      <name val="Arial"/>
      <family val="2"/>
    </font>
    <font>
      <b/>
      <sz val="12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Arial"/>
      <family val="2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</font>
    <font>
      <sz val="9"/>
      <name val="Times New Roman"/>
      <family val="1"/>
    </font>
    <font>
      <sz val="11"/>
      <name val="Arial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8"/>
      <color theme="1"/>
      <name val="Calibri"/>
      <family val="2"/>
      <scheme val="minor"/>
    </font>
    <font>
      <sz val="9"/>
      <color indexed="81"/>
      <name val="Tahoma"/>
      <family val="2"/>
    </font>
    <font>
      <i/>
      <sz val="11"/>
      <color theme="1"/>
      <name val="Times New Roman"/>
      <family val="1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14" fontId="2" fillId="0" borderId="2" xfId="0" applyNumberFormat="1" applyFont="1" applyBorder="1" applyAlignment="1">
      <alignment horizontal="center" vertical="center" wrapText="1"/>
    </xf>
    <xf numFmtId="1" fontId="0" fillId="2" borderId="2" xfId="0" applyNumberForma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3" fontId="0" fillId="2" borderId="1" xfId="1" applyFont="1" applyFill="1" applyBorder="1" applyAlignment="1">
      <alignment horizontal="center" vertical="center" wrapText="1"/>
    </xf>
    <xf numFmtId="14" fontId="0" fillId="2" borderId="1" xfId="0" applyNumberFormat="1" applyFill="1" applyBorder="1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2"/>
    <xf numFmtId="0" fontId="8" fillId="3" borderId="1" xfId="2" applyFont="1" applyFill="1" applyBorder="1" applyAlignment="1">
      <alignment horizontal="center" vertical="center" wrapText="1"/>
    </xf>
    <xf numFmtId="0" fontId="8" fillId="3" borderId="3" xfId="2" applyFont="1" applyFill="1" applyBorder="1" applyAlignment="1">
      <alignment horizontal="center" vertical="center" wrapText="1"/>
    </xf>
    <xf numFmtId="0" fontId="8" fillId="3" borderId="4" xfId="2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10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14" fontId="11" fillId="0" borderId="1" xfId="2" applyNumberFormat="1" applyFont="1" applyBorder="1" applyAlignment="1">
      <alignment horizontal="center" vertical="center" wrapText="1"/>
    </xf>
    <xf numFmtId="1" fontId="12" fillId="2" borderId="1" xfId="2" applyNumberFormat="1" applyFont="1" applyFill="1" applyBorder="1" applyAlignment="1">
      <alignment horizontal="center" vertical="center" wrapText="1"/>
    </xf>
    <xf numFmtId="2" fontId="12" fillId="3" borderId="1" xfId="2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2" fontId="12" fillId="2" borderId="1" xfId="2" applyNumberFormat="1" applyFont="1" applyFill="1" applyBorder="1" applyAlignment="1">
      <alignment horizontal="center" vertical="center" wrapText="1"/>
    </xf>
    <xf numFmtId="2" fontId="12" fillId="0" borderId="1" xfId="2" applyNumberFormat="1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14" fontId="12" fillId="0" borderId="1" xfId="2" applyNumberFormat="1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4" fillId="0" borderId="0" xfId="0" applyFont="1"/>
    <xf numFmtId="2" fontId="1" fillId="0" borderId="0" xfId="2" applyNumberFormat="1" applyAlignment="1">
      <alignment horizontal="center" vertical="center" wrapText="1"/>
    </xf>
    <xf numFmtId="2" fontId="15" fillId="0" borderId="7" xfId="2" applyNumberFormat="1" applyFont="1" applyBorder="1" applyAlignment="1">
      <alignment horizontal="center" vertical="center" wrapText="1"/>
    </xf>
    <xf numFmtId="2" fontId="15" fillId="0" borderId="1" xfId="2" applyNumberFormat="1" applyFont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center" wrapText="1"/>
    </xf>
    <xf numFmtId="2" fontId="16" fillId="0" borderId="1" xfId="2" applyNumberFormat="1" applyFont="1" applyBorder="1" applyAlignment="1">
      <alignment horizontal="center" vertical="center" wrapText="1"/>
    </xf>
    <xf numFmtId="2" fontId="15" fillId="0" borderId="0" xfId="2" applyNumberFormat="1" applyFont="1" applyAlignment="1">
      <alignment horizontal="center" vertical="center" wrapText="1"/>
    </xf>
    <xf numFmtId="0" fontId="4" fillId="0" borderId="0" xfId="0" applyFont="1"/>
    <xf numFmtId="0" fontId="4" fillId="0" borderId="1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2" fontId="17" fillId="0" borderId="0" xfId="2" applyNumberFormat="1" applyFont="1" applyAlignment="1">
      <alignment horizontal="center" vertical="center" wrapText="1"/>
    </xf>
    <xf numFmtId="0" fontId="15" fillId="0" borderId="0" xfId="0" applyFont="1"/>
    <xf numFmtId="2" fontId="10" fillId="0" borderId="5" xfId="2" applyNumberFormat="1" applyFont="1" applyBorder="1" applyAlignment="1">
      <alignment horizontal="center" vertical="center" wrapText="1"/>
    </xf>
    <xf numFmtId="2" fontId="10" fillId="0" borderId="6" xfId="2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4" borderId="0" xfId="2" applyFont="1" applyFill="1" applyAlignment="1">
      <alignment horizontal="center" vertical="center" wrapText="1"/>
    </xf>
    <xf numFmtId="2" fontId="15" fillId="0" borderId="1" xfId="2" applyNumberFormat="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0" fillId="0" borderId="8" xfId="0" applyFont="1" applyBorder="1" applyAlignment="1">
      <alignment horizontal="center"/>
    </xf>
    <xf numFmtId="2" fontId="15" fillId="0" borderId="0" xfId="2" applyNumberFormat="1" applyFont="1" applyBorder="1" applyAlignment="1">
      <alignment horizontal="center" vertical="center" wrapText="1"/>
    </xf>
  </cellXfs>
  <cellStyles count="3">
    <cellStyle name="Milliers" xfId="1" builtinId="3"/>
    <cellStyle name="Normal" xfId="0" builtinId="0"/>
    <cellStyle name="Normal 2" xfId="2" xr:uid="{BD8C2AAF-C8D2-4410-B50E-9963413557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41</xdr:row>
      <xdr:rowOff>0</xdr:rowOff>
    </xdr:from>
    <xdr:to>
      <xdr:col>12</xdr:col>
      <xdr:colOff>161573</xdr:colOff>
      <xdr:row>50</xdr:row>
      <xdr:rowOff>318687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A7C5F9C8-B316-49D8-9A67-02D4A27848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4992350"/>
          <a:ext cx="10810523" cy="400486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11</xdr:col>
      <xdr:colOff>737235</xdr:colOff>
      <xdr:row>63</xdr:row>
      <xdr:rowOff>396240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43EB5A95-98C4-41B8-AC21-C8596ED884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33475" y="19497675"/>
          <a:ext cx="9490710" cy="4901565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64</xdr:row>
      <xdr:rowOff>0</xdr:rowOff>
    </xdr:from>
    <xdr:to>
      <xdr:col>11</xdr:col>
      <xdr:colOff>754381</xdr:colOff>
      <xdr:row>77</xdr:row>
      <xdr:rowOff>255270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E6A16B80-F9DC-4BD7-BA75-057A25E440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33476" y="24412575"/>
          <a:ext cx="9507855" cy="55797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12</xdr:col>
      <xdr:colOff>344118</xdr:colOff>
      <xdr:row>21</xdr:row>
      <xdr:rowOff>105321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0AE6A99-7CF7-9D68-4663-1AC7DF0DE9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8726118" cy="391532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12</xdr:col>
      <xdr:colOff>134539</xdr:colOff>
      <xdr:row>34</xdr:row>
      <xdr:rowOff>76503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00CE106-645A-6517-D929-2E0A823C1B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0" y="4381500"/>
          <a:ext cx="8516539" cy="217200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26</xdr:row>
      <xdr:rowOff>400050</xdr:rowOff>
    </xdr:from>
    <xdr:to>
      <xdr:col>3</xdr:col>
      <xdr:colOff>200025</xdr:colOff>
      <xdr:row>30</xdr:row>
      <xdr:rowOff>19050</xdr:rowOff>
    </xdr:to>
    <xdr:cxnSp macro="">
      <xdr:nvCxnSpPr>
        <xdr:cNvPr id="2" name="Connecteur droit avec flèche 1">
          <a:extLst>
            <a:ext uri="{FF2B5EF4-FFF2-40B4-BE49-F238E27FC236}">
              <a16:creationId xmlns:a16="http://schemas.microsoft.com/office/drawing/2014/main" id="{880F6CAB-8D61-420E-BDC3-E1F895C1808B}"/>
            </a:ext>
          </a:extLst>
        </xdr:cNvPr>
        <xdr:cNvCxnSpPr/>
      </xdr:nvCxnSpPr>
      <xdr:spPr>
        <a:xfrm flipH="1">
          <a:off x="1152525" y="9867900"/>
          <a:ext cx="1876425" cy="12573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26</xdr:row>
      <xdr:rowOff>400050</xdr:rowOff>
    </xdr:from>
    <xdr:to>
      <xdr:col>3</xdr:col>
      <xdr:colOff>200025</xdr:colOff>
      <xdr:row>30</xdr:row>
      <xdr:rowOff>19050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DC3F58D6-C247-484D-9B52-B1C21531D672}"/>
            </a:ext>
          </a:extLst>
        </xdr:cNvPr>
        <xdr:cNvCxnSpPr/>
      </xdr:nvCxnSpPr>
      <xdr:spPr>
        <a:xfrm flipH="1">
          <a:off x="1152525" y="9867900"/>
          <a:ext cx="1876425" cy="12573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26</xdr:row>
      <xdr:rowOff>400050</xdr:rowOff>
    </xdr:from>
    <xdr:to>
      <xdr:col>3</xdr:col>
      <xdr:colOff>200025</xdr:colOff>
      <xdr:row>30</xdr:row>
      <xdr:rowOff>19050</xdr:rowOff>
    </xdr:to>
    <xdr:cxnSp macro="">
      <xdr:nvCxnSpPr>
        <xdr:cNvPr id="4" name="Connecteur droit avec flèche 3">
          <a:extLst>
            <a:ext uri="{FF2B5EF4-FFF2-40B4-BE49-F238E27FC236}">
              <a16:creationId xmlns:a16="http://schemas.microsoft.com/office/drawing/2014/main" id="{A8BAFFAB-14D0-4120-89B7-28FC5E91F4A0}"/>
            </a:ext>
          </a:extLst>
        </xdr:cNvPr>
        <xdr:cNvCxnSpPr/>
      </xdr:nvCxnSpPr>
      <xdr:spPr>
        <a:xfrm flipH="1">
          <a:off x="1152525" y="9867900"/>
          <a:ext cx="1876425" cy="12573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26</xdr:row>
      <xdr:rowOff>400050</xdr:rowOff>
    </xdr:from>
    <xdr:to>
      <xdr:col>3</xdr:col>
      <xdr:colOff>200025</xdr:colOff>
      <xdr:row>30</xdr:row>
      <xdr:rowOff>19050</xdr:rowOff>
    </xdr:to>
    <xdr:cxnSp macro="">
      <xdr:nvCxnSpPr>
        <xdr:cNvPr id="5" name="Connecteur droit avec flèche 4">
          <a:extLst>
            <a:ext uri="{FF2B5EF4-FFF2-40B4-BE49-F238E27FC236}">
              <a16:creationId xmlns:a16="http://schemas.microsoft.com/office/drawing/2014/main" id="{10802E74-C560-42ED-B225-29402ACD5A12}"/>
            </a:ext>
          </a:extLst>
        </xdr:cNvPr>
        <xdr:cNvCxnSpPr/>
      </xdr:nvCxnSpPr>
      <xdr:spPr>
        <a:xfrm flipH="1">
          <a:off x="1152525" y="9867900"/>
          <a:ext cx="1876425" cy="12573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26</xdr:row>
      <xdr:rowOff>400050</xdr:rowOff>
    </xdr:from>
    <xdr:to>
      <xdr:col>3</xdr:col>
      <xdr:colOff>200025</xdr:colOff>
      <xdr:row>30</xdr:row>
      <xdr:rowOff>19050</xdr:rowOff>
    </xdr:to>
    <xdr:cxnSp macro="">
      <xdr:nvCxnSpPr>
        <xdr:cNvPr id="6" name="Connecteur droit avec flèche 5">
          <a:extLst>
            <a:ext uri="{FF2B5EF4-FFF2-40B4-BE49-F238E27FC236}">
              <a16:creationId xmlns:a16="http://schemas.microsoft.com/office/drawing/2014/main" id="{E14F8079-A9FD-49F7-897B-1D709EE4728E}"/>
            </a:ext>
          </a:extLst>
        </xdr:cNvPr>
        <xdr:cNvCxnSpPr/>
      </xdr:nvCxnSpPr>
      <xdr:spPr>
        <a:xfrm flipH="1">
          <a:off x="1152525" y="9867900"/>
          <a:ext cx="1876425" cy="12573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26</xdr:row>
      <xdr:rowOff>400050</xdr:rowOff>
    </xdr:from>
    <xdr:to>
      <xdr:col>3</xdr:col>
      <xdr:colOff>200025</xdr:colOff>
      <xdr:row>30</xdr:row>
      <xdr:rowOff>19050</xdr:rowOff>
    </xdr:to>
    <xdr:cxnSp macro="">
      <xdr:nvCxnSpPr>
        <xdr:cNvPr id="7" name="Connecteur droit avec flèche 6">
          <a:extLst>
            <a:ext uri="{FF2B5EF4-FFF2-40B4-BE49-F238E27FC236}">
              <a16:creationId xmlns:a16="http://schemas.microsoft.com/office/drawing/2014/main" id="{B62E6006-684D-4A86-BC65-F0B68B52B168}"/>
            </a:ext>
          </a:extLst>
        </xdr:cNvPr>
        <xdr:cNvCxnSpPr/>
      </xdr:nvCxnSpPr>
      <xdr:spPr>
        <a:xfrm flipH="1">
          <a:off x="1152525" y="9867900"/>
          <a:ext cx="1876425" cy="12573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26</xdr:row>
      <xdr:rowOff>400050</xdr:rowOff>
    </xdr:from>
    <xdr:to>
      <xdr:col>3</xdr:col>
      <xdr:colOff>200025</xdr:colOff>
      <xdr:row>30</xdr:row>
      <xdr:rowOff>19050</xdr:rowOff>
    </xdr:to>
    <xdr:cxnSp macro="">
      <xdr:nvCxnSpPr>
        <xdr:cNvPr id="8" name="Connecteur droit avec flèche 7">
          <a:extLst>
            <a:ext uri="{FF2B5EF4-FFF2-40B4-BE49-F238E27FC236}">
              <a16:creationId xmlns:a16="http://schemas.microsoft.com/office/drawing/2014/main" id="{B6534B2B-21C2-41D4-8D1B-9F705CD4FB89}"/>
            </a:ext>
          </a:extLst>
        </xdr:cNvPr>
        <xdr:cNvCxnSpPr/>
      </xdr:nvCxnSpPr>
      <xdr:spPr>
        <a:xfrm flipH="1">
          <a:off x="1152525" y="9867900"/>
          <a:ext cx="1876425" cy="12573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42</xdr:row>
      <xdr:rowOff>0</xdr:rowOff>
    </xdr:from>
    <xdr:to>
      <xdr:col>12</xdr:col>
      <xdr:colOff>161573</xdr:colOff>
      <xdr:row>51</xdr:row>
      <xdr:rowOff>318687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363D668F-133C-40FB-AD73-5E2BB5B908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4992350"/>
          <a:ext cx="10810523" cy="400486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11</xdr:col>
      <xdr:colOff>737235</xdr:colOff>
      <xdr:row>64</xdr:row>
      <xdr:rowOff>396240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DE4ADF14-767B-4951-BFCB-CD1C16EF68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33475" y="19497675"/>
          <a:ext cx="9490710" cy="4901565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65</xdr:row>
      <xdr:rowOff>0</xdr:rowOff>
    </xdr:from>
    <xdr:to>
      <xdr:col>11</xdr:col>
      <xdr:colOff>754381</xdr:colOff>
      <xdr:row>78</xdr:row>
      <xdr:rowOff>255270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69DFF9A3-3E9A-424F-A936-927DE7B11C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33476" y="24412575"/>
          <a:ext cx="9507855" cy="557974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12</xdr:col>
      <xdr:colOff>48802</xdr:colOff>
      <xdr:row>21</xdr:row>
      <xdr:rowOff>532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73DED87-66C0-3AE4-48E3-225A201AFC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8430802" cy="381053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11</xdr:col>
      <xdr:colOff>629801</xdr:colOff>
      <xdr:row>33</xdr:row>
      <xdr:rowOff>38398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5B81273-8F6B-4815-9345-939BFA7CB9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0" y="4191000"/>
          <a:ext cx="8249801" cy="213389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23</xdr:row>
      <xdr:rowOff>276225</xdr:rowOff>
    </xdr:from>
    <xdr:to>
      <xdr:col>3</xdr:col>
      <xdr:colOff>180975</xdr:colOff>
      <xdr:row>26</xdr:row>
      <xdr:rowOff>304800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1A067578-B199-4408-B8E3-FE9F225E8D6E}"/>
            </a:ext>
          </a:extLst>
        </xdr:cNvPr>
        <xdr:cNvCxnSpPr/>
      </xdr:nvCxnSpPr>
      <xdr:spPr>
        <a:xfrm flipH="1">
          <a:off x="1133475" y="9744075"/>
          <a:ext cx="1876425" cy="12573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40</xdr:row>
      <xdr:rowOff>0</xdr:rowOff>
    </xdr:from>
    <xdr:to>
      <xdr:col>12</xdr:col>
      <xdr:colOff>161573</xdr:colOff>
      <xdr:row>49</xdr:row>
      <xdr:rowOff>318687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27494A0A-92C3-42E3-801D-CAFC7CFF7F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4992350"/>
          <a:ext cx="10810523" cy="400486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11</xdr:col>
      <xdr:colOff>737235</xdr:colOff>
      <xdr:row>62</xdr:row>
      <xdr:rowOff>396240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49AF5223-7861-4A52-A477-EF9484BF0D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33475" y="19497675"/>
          <a:ext cx="9490710" cy="4901565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63</xdr:row>
      <xdr:rowOff>0</xdr:rowOff>
    </xdr:from>
    <xdr:to>
      <xdr:col>11</xdr:col>
      <xdr:colOff>754381</xdr:colOff>
      <xdr:row>76</xdr:row>
      <xdr:rowOff>255270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B8D54BEA-336A-4A12-94D8-3664A875AF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33476" y="24412575"/>
          <a:ext cx="9507855" cy="55797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523D6-908F-47F7-AAF5-E5BE90A78402}">
  <dimension ref="A1:K41"/>
  <sheetViews>
    <sheetView topLeftCell="A33" workbookViewId="0">
      <selection activeCell="B33" sqref="A33:B33"/>
    </sheetView>
  </sheetViews>
  <sheetFormatPr baseColWidth="10" defaultRowHeight="32.25" customHeight="1" x14ac:dyDescent="0.25"/>
  <cols>
    <col min="1" max="1" width="17" customWidth="1"/>
    <col min="2" max="3" width="12.7109375" customWidth="1"/>
    <col min="4" max="4" width="13.42578125" customWidth="1"/>
    <col min="5" max="5" width="15.85546875" customWidth="1"/>
    <col min="6" max="6" width="12.42578125" customWidth="1"/>
    <col min="7" max="7" width="12.85546875" customWidth="1"/>
    <col min="8" max="8" width="11.140625" customWidth="1"/>
    <col min="9" max="9" width="14.5703125" customWidth="1"/>
    <col min="10" max="10" width="14.140625" customWidth="1"/>
  </cols>
  <sheetData>
    <row r="1" spans="1:10" ht="32.25" customHeight="1" x14ac:dyDescent="0.25">
      <c r="A1" s="44" t="s">
        <v>0</v>
      </c>
      <c r="B1" s="44"/>
      <c r="C1" s="44"/>
      <c r="D1" s="44"/>
      <c r="E1" s="44"/>
      <c r="F1" s="44"/>
      <c r="G1" s="44"/>
    </row>
    <row r="2" spans="1:10" ht="32.25" customHeight="1" x14ac:dyDescent="0.25">
      <c r="A2" s="45" t="s">
        <v>1</v>
      </c>
      <c r="B2" s="45"/>
      <c r="C2" s="45"/>
      <c r="D2" s="45"/>
      <c r="E2" s="45"/>
      <c r="F2" s="45"/>
      <c r="G2" s="45"/>
    </row>
    <row r="3" spans="1:10" ht="32.25" customHeight="1" x14ac:dyDescent="0.25">
      <c r="A3" s="46" t="s">
        <v>2</v>
      </c>
      <c r="B3" s="46"/>
      <c r="C3" s="46"/>
      <c r="D3" s="46"/>
      <c r="E3" s="46"/>
      <c r="F3" s="46"/>
      <c r="G3" s="46"/>
    </row>
    <row r="4" spans="1:10" ht="32.25" customHeight="1" x14ac:dyDescent="0.25">
      <c r="A4" s="1" t="s">
        <v>3</v>
      </c>
      <c r="B4" s="2"/>
      <c r="C4" s="3"/>
      <c r="D4" s="3"/>
      <c r="E4" s="3"/>
      <c r="F4" s="3"/>
      <c r="G4" s="3"/>
    </row>
    <row r="5" spans="1:10" ht="32.25" customHeight="1" x14ac:dyDescent="0.25">
      <c r="A5" s="4" t="s">
        <v>4</v>
      </c>
      <c r="B5" s="5"/>
    </row>
    <row r="6" spans="1:10" ht="32.25" customHeight="1" x14ac:dyDescent="0.25">
      <c r="A6" s="6" t="s">
        <v>5</v>
      </c>
      <c r="B6" s="7"/>
    </row>
    <row r="7" spans="1:10" ht="32.25" customHeight="1" x14ac:dyDescent="0.25">
      <c r="A7" s="6" t="s">
        <v>6</v>
      </c>
      <c r="B7" s="7"/>
    </row>
    <row r="8" spans="1:10" ht="32.25" customHeight="1" x14ac:dyDescent="0.25">
      <c r="A8" s="6" t="s">
        <v>7</v>
      </c>
      <c r="B8" s="8"/>
      <c r="C8" s="9"/>
      <c r="D8" s="9"/>
      <c r="F8" s="9"/>
      <c r="G8" s="9"/>
    </row>
    <row r="9" spans="1:10" ht="32.25" customHeight="1" x14ac:dyDescent="0.25">
      <c r="A9" s="6" t="s">
        <v>8</v>
      </c>
      <c r="B9" s="8"/>
      <c r="C9" s="9"/>
      <c r="D9" s="9"/>
      <c r="F9" s="9"/>
      <c r="G9" s="9"/>
      <c r="I9" s="10"/>
      <c r="J9" s="9"/>
    </row>
    <row r="10" spans="1:10" ht="32.25" customHeight="1" x14ac:dyDescent="0.25">
      <c r="A10" s="6" t="s">
        <v>9</v>
      </c>
      <c r="B10" s="8"/>
      <c r="C10" s="9"/>
      <c r="D10" s="9"/>
      <c r="E10" s="9"/>
      <c r="F10" s="9"/>
      <c r="G10" s="9"/>
      <c r="I10" s="10"/>
      <c r="J10" s="9"/>
    </row>
    <row r="11" spans="1:10" ht="32.25" customHeight="1" x14ac:dyDescent="0.25">
      <c r="A11" s="6" t="s">
        <v>10</v>
      </c>
      <c r="B11" s="8"/>
      <c r="C11" s="9"/>
      <c r="D11" s="9"/>
      <c r="E11" s="9"/>
      <c r="F11" s="9"/>
      <c r="G11" s="9"/>
    </row>
    <row r="12" spans="1:10" ht="32.25" customHeight="1" x14ac:dyDescent="0.25">
      <c r="A12" s="6" t="s">
        <v>11</v>
      </c>
      <c r="B12" s="11">
        <f>B9-B8+1</f>
        <v>1</v>
      </c>
      <c r="C12" s="12"/>
      <c r="D12" s="12"/>
      <c r="E12" s="12"/>
      <c r="F12" s="12"/>
      <c r="G12" s="12"/>
    </row>
    <row r="13" spans="1:10" ht="32.25" customHeight="1" x14ac:dyDescent="0.25">
      <c r="A13" s="6" t="s">
        <v>12</v>
      </c>
      <c r="B13" s="11">
        <v>0</v>
      </c>
      <c r="C13" s="47" t="s">
        <v>13</v>
      </c>
      <c r="D13" s="48"/>
      <c r="E13" s="12"/>
      <c r="F13" s="12"/>
      <c r="G13" s="12"/>
    </row>
    <row r="14" spans="1:10" ht="32.25" customHeight="1" x14ac:dyDescent="0.25">
      <c r="A14" s="6" t="s">
        <v>14</v>
      </c>
      <c r="B14" s="11">
        <f>B12-B13</f>
        <v>1</v>
      </c>
      <c r="C14" s="12"/>
      <c r="D14" s="12"/>
      <c r="E14" s="12"/>
      <c r="F14" s="12"/>
      <c r="G14" s="12"/>
    </row>
    <row r="15" spans="1:10" ht="32.25" customHeight="1" x14ac:dyDescent="0.25">
      <c r="A15" s="6" t="s">
        <v>15</v>
      </c>
      <c r="B15" s="11">
        <f>NETWORKDAYS(B8,B9)</f>
        <v>0</v>
      </c>
      <c r="C15" s="12"/>
      <c r="F15" s="12"/>
      <c r="G15" s="12"/>
    </row>
    <row r="16" spans="1:10" ht="32.25" customHeight="1" x14ac:dyDescent="0.25">
      <c r="A16" s="6" t="s">
        <v>16</v>
      </c>
      <c r="B16" s="11" t="e">
        <f ca="1">SUMPRODUCT((WEEKDAY(ROW(INDIRECT(B$8&amp;":"&amp;B$9)))=7)*1)</f>
        <v>#REF!</v>
      </c>
      <c r="C16" s="12"/>
      <c r="D16" s="12"/>
      <c r="E16" s="12"/>
      <c r="F16" s="12"/>
      <c r="G16" s="12"/>
    </row>
    <row r="17" spans="1:10" ht="32.25" customHeight="1" x14ac:dyDescent="0.25">
      <c r="A17" s="6" t="s">
        <v>17</v>
      </c>
      <c r="B17" s="11" t="e">
        <f ca="1">+B15+B16</f>
        <v>#REF!</v>
      </c>
      <c r="C17" s="12"/>
      <c r="D17" s="12"/>
      <c r="E17" s="12"/>
      <c r="F17" s="12"/>
      <c r="G17" s="12"/>
    </row>
    <row r="18" spans="1:10" ht="32.25" customHeight="1" x14ac:dyDescent="0.25">
      <c r="C18" s="12"/>
      <c r="D18" s="12"/>
      <c r="E18" s="12"/>
      <c r="F18" s="12"/>
      <c r="G18" s="12"/>
    </row>
    <row r="19" spans="1:10" ht="32.25" customHeight="1" x14ac:dyDescent="0.25">
      <c r="C19" s="12"/>
      <c r="D19" s="12"/>
      <c r="E19" s="12"/>
      <c r="F19" s="12"/>
      <c r="G19" s="12"/>
    </row>
    <row r="20" spans="1:10" ht="32.25" customHeight="1" x14ac:dyDescent="0.25">
      <c r="C20" s="12"/>
      <c r="D20" s="12"/>
      <c r="E20" s="12"/>
      <c r="F20" s="12"/>
      <c r="G20" s="12"/>
    </row>
    <row r="21" spans="1:10" ht="32.25" customHeight="1" x14ac:dyDescent="0.25">
      <c r="C21" s="12"/>
      <c r="D21" s="12"/>
      <c r="E21" s="12"/>
      <c r="F21" s="12"/>
      <c r="G21" s="12"/>
    </row>
    <row r="22" spans="1:10" ht="32.25" customHeight="1" x14ac:dyDescent="0.25">
      <c r="C22" s="12"/>
      <c r="D22" s="12"/>
      <c r="E22" s="12"/>
      <c r="F22" s="12"/>
      <c r="G22" s="12"/>
    </row>
    <row r="23" spans="1:10" ht="32.25" customHeight="1" x14ac:dyDescent="0.25">
      <c r="C23" s="12"/>
      <c r="D23" s="12"/>
      <c r="E23" s="12"/>
      <c r="F23" s="12"/>
      <c r="G23" s="12"/>
    </row>
    <row r="24" spans="1:10" ht="32.25" customHeight="1" x14ac:dyDescent="0.25">
      <c r="C24" s="13"/>
      <c r="D24" s="13"/>
      <c r="E24" s="13"/>
      <c r="F24" s="13"/>
      <c r="G24" s="13"/>
      <c r="H24" s="13"/>
    </row>
    <row r="25" spans="1:10" ht="32.25" customHeight="1" x14ac:dyDescent="0.25">
      <c r="A25" s="10"/>
      <c r="C25" s="13"/>
      <c r="D25" s="13"/>
      <c r="E25" s="13"/>
      <c r="F25" s="13"/>
      <c r="G25" s="13"/>
      <c r="H25" s="13"/>
    </row>
    <row r="26" spans="1:10" ht="32.25" customHeight="1" x14ac:dyDescent="0.25">
      <c r="A26" s="49" t="s">
        <v>18</v>
      </c>
      <c r="B26" s="49"/>
      <c r="C26" s="49"/>
      <c r="D26" s="49"/>
      <c r="E26" s="49"/>
      <c r="F26" s="49"/>
      <c r="G26" s="49"/>
      <c r="H26" s="49"/>
      <c r="I26" s="49"/>
      <c r="J26" s="49"/>
    </row>
    <row r="27" spans="1:10" ht="32.25" customHeight="1" x14ac:dyDescent="0.25">
      <c r="A27" s="14" t="s">
        <v>19</v>
      </c>
      <c r="B27" s="14" t="s">
        <v>20</v>
      </c>
      <c r="C27" s="14" t="s">
        <v>21</v>
      </c>
      <c r="D27" s="14" t="s">
        <v>22</v>
      </c>
      <c r="E27" s="14" t="s">
        <v>23</v>
      </c>
      <c r="F27" s="15" t="s">
        <v>24</v>
      </c>
      <c r="G27" s="15" t="s">
        <v>25</v>
      </c>
      <c r="H27" s="16" t="s">
        <v>26</v>
      </c>
      <c r="I27" s="16" t="s">
        <v>27</v>
      </c>
      <c r="J27" s="15" t="s">
        <v>28</v>
      </c>
    </row>
    <row r="28" spans="1:10" ht="36" customHeight="1" x14ac:dyDescent="0.25">
      <c r="A28" s="17" t="s">
        <v>29</v>
      </c>
      <c r="B28" s="42" t="s">
        <v>30</v>
      </c>
      <c r="C28" s="43"/>
      <c r="D28" s="18" t="s">
        <v>31</v>
      </c>
      <c r="E28" s="18" t="s">
        <v>32</v>
      </c>
      <c r="F28" s="18" t="s">
        <v>33</v>
      </c>
      <c r="G28" s="18" t="s">
        <v>34</v>
      </c>
      <c r="H28" s="18" t="s">
        <v>35</v>
      </c>
      <c r="I28" s="19" t="s">
        <v>36</v>
      </c>
      <c r="J28" s="20">
        <f>B8</f>
        <v>0</v>
      </c>
    </row>
    <row r="29" spans="1:10" ht="32.25" customHeight="1" x14ac:dyDescent="0.25">
      <c r="A29" s="21"/>
      <c r="B29" s="22" t="s">
        <v>37</v>
      </c>
      <c r="C29" s="23"/>
      <c r="D29" s="24"/>
      <c r="E29" s="25">
        <f>D29*0.79</f>
        <v>0</v>
      </c>
      <c r="F29" s="25">
        <f>+IF(A29=B4,B7,B6)</f>
        <v>0</v>
      </c>
      <c r="G29" s="25">
        <f>F29*0.79</f>
        <v>0</v>
      </c>
      <c r="H29" s="26">
        <f>MIN(E29,G29)</f>
        <v>0</v>
      </c>
      <c r="I29" s="27" t="s">
        <v>8</v>
      </c>
      <c r="J29" s="28">
        <f>B9</f>
        <v>0</v>
      </c>
    </row>
    <row r="30" spans="1:10" ht="32.25" customHeight="1" x14ac:dyDescent="0.25">
      <c r="A30" s="21"/>
      <c r="B30" s="22" t="s">
        <v>39</v>
      </c>
      <c r="C30" s="23"/>
      <c r="D30" s="24"/>
      <c r="E30" s="25">
        <f>D30*0.79</f>
        <v>0</v>
      </c>
      <c r="F30" s="25">
        <f>F29</f>
        <v>0</v>
      </c>
      <c r="G30" s="25">
        <f>F30*0.79</f>
        <v>0</v>
      </c>
      <c r="H30" s="26">
        <f>MIN(E30,G30)</f>
        <v>0</v>
      </c>
      <c r="I30" s="29" t="s">
        <v>41</v>
      </c>
      <c r="J30" s="29">
        <f>J29-J28+1</f>
        <v>1</v>
      </c>
    </row>
    <row r="31" spans="1:10" ht="32.25" customHeight="1" x14ac:dyDescent="0.25">
      <c r="A31" s="21"/>
      <c r="B31" s="22" t="s">
        <v>42</v>
      </c>
      <c r="C31" s="23"/>
      <c r="D31" s="24"/>
      <c r="E31" s="25">
        <f>D31*0.79</f>
        <v>0</v>
      </c>
      <c r="F31" s="25">
        <f>F29</f>
        <v>0</v>
      </c>
      <c r="G31" s="25">
        <f>F31*0.79</f>
        <v>0</v>
      </c>
      <c r="H31" s="26">
        <f>MIN(E31,G31)</f>
        <v>0</v>
      </c>
      <c r="I31" s="29" t="s">
        <v>12</v>
      </c>
      <c r="J31" s="29">
        <v>0</v>
      </c>
    </row>
    <row r="32" spans="1:10" ht="32.25" customHeight="1" x14ac:dyDescent="0.25">
      <c r="A32" s="30"/>
      <c r="B32" s="30"/>
      <c r="C32" s="31"/>
      <c r="D32" s="31"/>
      <c r="E32" s="31"/>
      <c r="F32" s="31"/>
      <c r="G32" s="32" t="s">
        <v>44</v>
      </c>
      <c r="H32" s="33">
        <f>SUM(H29:H31)</f>
        <v>0</v>
      </c>
      <c r="I32" s="34" t="s">
        <v>14</v>
      </c>
      <c r="J32" s="34">
        <f>J30-J31</f>
        <v>1</v>
      </c>
    </row>
    <row r="33" spans="1:11" ht="32.25" customHeight="1" x14ac:dyDescent="0.25">
      <c r="A33" s="30"/>
      <c r="B33" s="30"/>
      <c r="C33" s="13"/>
      <c r="D33" s="13"/>
      <c r="E33" s="13"/>
      <c r="F33" s="50" t="s">
        <v>46</v>
      </c>
      <c r="G33" s="50"/>
      <c r="H33" s="35">
        <f>ROUND(H32/91.25,2)</f>
        <v>0</v>
      </c>
      <c r="I33" s="36"/>
      <c r="J33" s="37"/>
    </row>
    <row r="34" spans="1:11" ht="32.25" customHeight="1" x14ac:dyDescent="0.25">
      <c r="A34" s="30"/>
      <c r="B34" s="30"/>
      <c r="C34" s="13"/>
      <c r="D34" s="13"/>
      <c r="E34" s="13"/>
      <c r="F34" s="51" t="s">
        <v>47</v>
      </c>
      <c r="G34" s="51"/>
      <c r="H34" s="38">
        <f>J32</f>
        <v>1</v>
      </c>
      <c r="I34" s="39"/>
      <c r="J34" s="37"/>
    </row>
    <row r="35" spans="1:11" ht="32.25" customHeight="1" x14ac:dyDescent="0.25">
      <c r="A35" s="30"/>
      <c r="B35" s="30"/>
      <c r="C35" s="13"/>
      <c r="D35" s="13"/>
      <c r="E35" s="13"/>
      <c r="F35" s="50" t="s">
        <v>48</v>
      </c>
      <c r="G35" s="50"/>
      <c r="H35" s="35">
        <f>ROUND(H33*H34,2)</f>
        <v>0</v>
      </c>
      <c r="I35" s="37"/>
      <c r="J35" s="37"/>
    </row>
    <row r="36" spans="1:11" ht="32.25" customHeight="1" x14ac:dyDescent="0.25">
      <c r="A36" s="30"/>
      <c r="B36" s="30"/>
      <c r="C36" s="13"/>
      <c r="D36" s="13"/>
      <c r="E36" s="13"/>
      <c r="F36" s="50" t="s">
        <v>49</v>
      </c>
      <c r="G36" s="50"/>
      <c r="H36" s="33">
        <f>H35*3.8%</f>
        <v>0</v>
      </c>
      <c r="I36" s="37"/>
      <c r="J36" s="36"/>
      <c r="K36" s="40"/>
    </row>
    <row r="37" spans="1:11" ht="48.6" customHeight="1" x14ac:dyDescent="0.25">
      <c r="A37" s="30"/>
      <c r="B37" s="30"/>
      <c r="C37" s="13"/>
      <c r="D37" s="13"/>
      <c r="E37" s="13"/>
      <c r="F37" s="50" t="s">
        <v>50</v>
      </c>
      <c r="G37" s="50"/>
      <c r="H37" s="33">
        <f>H35*2.9%</f>
        <v>0</v>
      </c>
      <c r="I37" s="37"/>
      <c r="J37" s="37"/>
    </row>
    <row r="38" spans="1:11" ht="32.25" customHeight="1" x14ac:dyDescent="0.25">
      <c r="F38" s="50" t="s">
        <v>51</v>
      </c>
      <c r="G38" s="50"/>
      <c r="H38" s="35">
        <f>H35-H36-H37</f>
        <v>0</v>
      </c>
      <c r="I38" s="41"/>
      <c r="J38" s="41"/>
    </row>
    <row r="39" spans="1:11" ht="32.25" customHeight="1" x14ac:dyDescent="0.25">
      <c r="D39" t="s">
        <v>52</v>
      </c>
      <c r="F39" s="50" t="s">
        <v>53</v>
      </c>
      <c r="G39" s="50"/>
      <c r="H39" s="33">
        <f>H35-H36</f>
        <v>0</v>
      </c>
    </row>
    <row r="40" spans="1:11" ht="32.25" customHeight="1" x14ac:dyDescent="0.25">
      <c r="G40" s="36"/>
      <c r="H40" s="36"/>
    </row>
    <row r="41" spans="1:11" ht="32.25" customHeight="1" x14ac:dyDescent="0.25">
      <c r="G41" s="40"/>
      <c r="H41" s="40"/>
    </row>
  </sheetData>
  <mergeCells count="13">
    <mergeCell ref="F39:G39"/>
    <mergeCell ref="F33:G33"/>
    <mergeCell ref="F34:G34"/>
    <mergeCell ref="F35:G35"/>
    <mergeCell ref="F36:G36"/>
    <mergeCell ref="F37:G37"/>
    <mergeCell ref="F38:G38"/>
    <mergeCell ref="B28:C28"/>
    <mergeCell ref="A1:G1"/>
    <mergeCell ref="A2:G2"/>
    <mergeCell ref="A3:G3"/>
    <mergeCell ref="C13:D13"/>
    <mergeCell ref="A26:J26"/>
  </mergeCells>
  <conditionalFormatting sqref="A2:G2 C4:G4 A3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{7C211418-F8C0-429A-ADCB-F7B447147010}</x14:id>
        </ext>
      </extLst>
    </cfRule>
  </conditionalFormatting>
  <printOptions horizontalCentered="1" verticalCentered="1"/>
  <pageMargins left="0.11811023622047245" right="0.11811023622047245" top="0.15748031496062992" bottom="0.19685039370078741" header="0.31496062992125984" footer="0.31496062992125984"/>
  <pageSetup paperSize="9" scale="75" orientation="landscape" horizontalDpi="4294967293" verticalDpi="0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C211418-F8C0-429A-ADCB-F7B447147010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A2:G2 C4:G4 A3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91E56-C285-459C-BD77-0C7EA154BCA9}">
  <dimension ref="A1"/>
  <sheetViews>
    <sheetView topLeftCell="A16" workbookViewId="0">
      <selection activeCell="B24" sqref="B24"/>
    </sheetView>
  </sheetViews>
  <sheetFormatPr baseColWidth="10" defaultRowHeight="15" x14ac:dyDescent="0.25"/>
  <sheetData/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CA32F-CCEA-4E02-9077-33F60AE98081}">
  <dimension ref="A1:K42"/>
  <sheetViews>
    <sheetView topLeftCell="A35" workbookViewId="0">
      <selection activeCell="A38" sqref="A38:XFD38"/>
    </sheetView>
  </sheetViews>
  <sheetFormatPr baseColWidth="10" defaultRowHeight="32.25" customHeight="1" x14ac:dyDescent="0.25"/>
  <cols>
    <col min="1" max="1" width="17" customWidth="1"/>
    <col min="2" max="3" width="12.7109375" customWidth="1"/>
    <col min="4" max="4" width="13.42578125" customWidth="1"/>
    <col min="5" max="5" width="15.85546875" customWidth="1"/>
    <col min="6" max="6" width="12.42578125" customWidth="1"/>
    <col min="7" max="7" width="12.85546875" customWidth="1"/>
    <col min="8" max="8" width="11.140625" customWidth="1"/>
    <col min="9" max="9" width="14.5703125" customWidth="1"/>
    <col min="10" max="10" width="14.140625" customWidth="1"/>
  </cols>
  <sheetData>
    <row r="1" spans="1:10" ht="32.25" customHeight="1" x14ac:dyDescent="0.25">
      <c r="A1" s="44" t="s">
        <v>0</v>
      </c>
      <c r="B1" s="44"/>
      <c r="C1" s="44"/>
      <c r="D1" s="44"/>
      <c r="E1" s="44"/>
      <c r="F1" s="44"/>
      <c r="G1" s="44"/>
    </row>
    <row r="2" spans="1:10" ht="32.25" customHeight="1" x14ac:dyDescent="0.25">
      <c r="A2" s="45" t="s">
        <v>1</v>
      </c>
      <c r="B2" s="45"/>
      <c r="C2" s="45"/>
      <c r="D2" s="45"/>
      <c r="E2" s="45"/>
      <c r="F2" s="45"/>
      <c r="G2" s="45"/>
    </row>
    <row r="3" spans="1:10" ht="32.25" customHeight="1" x14ac:dyDescent="0.25">
      <c r="A3" s="46" t="s">
        <v>2</v>
      </c>
      <c r="B3" s="46"/>
      <c r="C3" s="46"/>
      <c r="D3" s="46"/>
      <c r="E3" s="46"/>
      <c r="F3" s="46"/>
      <c r="G3" s="46"/>
    </row>
    <row r="4" spans="1:10" ht="32.25" customHeight="1" x14ac:dyDescent="0.25">
      <c r="A4" s="1" t="s">
        <v>3</v>
      </c>
      <c r="B4" s="2">
        <v>2026</v>
      </c>
      <c r="C4" s="3"/>
      <c r="D4" s="3"/>
      <c r="E4" s="3"/>
      <c r="F4" s="3"/>
      <c r="G4" s="3"/>
    </row>
    <row r="5" spans="1:10" ht="32.25" customHeight="1" x14ac:dyDescent="0.25">
      <c r="A5" s="4" t="s">
        <v>4</v>
      </c>
      <c r="B5" s="5">
        <v>2026</v>
      </c>
    </row>
    <row r="6" spans="1:10" ht="32.25" customHeight="1" x14ac:dyDescent="0.25">
      <c r="A6" s="6" t="s">
        <v>5</v>
      </c>
      <c r="B6" s="7">
        <v>3925</v>
      </c>
    </row>
    <row r="7" spans="1:10" ht="32.25" customHeight="1" x14ac:dyDescent="0.25">
      <c r="A7" s="6" t="s">
        <v>6</v>
      </c>
      <c r="B7" s="7">
        <v>4005</v>
      </c>
    </row>
    <row r="8" spans="1:10" ht="32.25" customHeight="1" x14ac:dyDescent="0.25">
      <c r="A8" s="6" t="s">
        <v>7</v>
      </c>
      <c r="B8" s="8">
        <v>46093</v>
      </c>
      <c r="C8" s="9"/>
      <c r="D8" s="9"/>
      <c r="F8" s="9"/>
      <c r="G8" s="9"/>
    </row>
    <row r="9" spans="1:10" ht="32.25" customHeight="1" x14ac:dyDescent="0.25">
      <c r="A9" s="6" t="s">
        <v>8</v>
      </c>
      <c r="B9" s="8">
        <v>46112</v>
      </c>
      <c r="C9" s="9"/>
      <c r="D9" s="9"/>
      <c r="F9" s="9"/>
      <c r="G9" s="9"/>
      <c r="I9" s="10"/>
      <c r="J9" s="9"/>
    </row>
    <row r="10" spans="1:10" ht="32.25" customHeight="1" x14ac:dyDescent="0.25">
      <c r="A10" s="6" t="s">
        <v>9</v>
      </c>
      <c r="B10" s="8">
        <v>46082</v>
      </c>
      <c r="C10" s="9"/>
      <c r="D10" s="9"/>
      <c r="E10" s="9"/>
      <c r="F10" s="9"/>
      <c r="G10" s="9"/>
      <c r="I10" s="10"/>
      <c r="J10" s="9"/>
    </row>
    <row r="11" spans="1:10" ht="32.25" customHeight="1" x14ac:dyDescent="0.25">
      <c r="A11" s="6" t="s">
        <v>10</v>
      </c>
      <c r="B11" s="8">
        <v>46112</v>
      </c>
      <c r="C11" s="9"/>
      <c r="D11" s="9"/>
      <c r="E11" s="9"/>
      <c r="F11" s="9"/>
      <c r="G11" s="9"/>
    </row>
    <row r="12" spans="1:10" ht="32.25" customHeight="1" x14ac:dyDescent="0.25">
      <c r="A12" s="6" t="s">
        <v>11</v>
      </c>
      <c r="B12" s="11">
        <f>B9-B8+1</f>
        <v>20</v>
      </c>
      <c r="C12" s="12"/>
      <c r="D12" s="12"/>
      <c r="E12" s="12"/>
      <c r="F12" s="12"/>
      <c r="G12" s="12"/>
    </row>
    <row r="13" spans="1:10" ht="32.25" customHeight="1" x14ac:dyDescent="0.25">
      <c r="A13" s="6" t="s">
        <v>12</v>
      </c>
      <c r="B13" s="11">
        <v>0</v>
      </c>
      <c r="C13" s="52" t="s">
        <v>13</v>
      </c>
      <c r="D13" s="53"/>
      <c r="E13" s="12"/>
      <c r="F13" s="12"/>
      <c r="G13" s="12"/>
    </row>
    <row r="14" spans="1:10" ht="32.25" customHeight="1" x14ac:dyDescent="0.25">
      <c r="A14" s="6" t="s">
        <v>14</v>
      </c>
      <c r="B14" s="11">
        <f>B12-B13</f>
        <v>20</v>
      </c>
      <c r="C14" s="12"/>
      <c r="D14" s="12"/>
      <c r="E14" s="12"/>
      <c r="F14" s="12"/>
      <c r="G14" s="12"/>
    </row>
    <row r="15" spans="1:10" ht="32.25" customHeight="1" x14ac:dyDescent="0.25">
      <c r="A15" s="6" t="s">
        <v>15</v>
      </c>
      <c r="B15" s="11">
        <f>NETWORKDAYS(B8,B9)</f>
        <v>14</v>
      </c>
      <c r="C15" s="12"/>
      <c r="F15" s="12"/>
      <c r="G15" s="12"/>
    </row>
    <row r="16" spans="1:10" ht="32.25" customHeight="1" x14ac:dyDescent="0.25">
      <c r="A16" s="6" t="s">
        <v>16</v>
      </c>
      <c r="B16" s="11">
        <f ca="1">SUMPRODUCT((WEEKDAY(ROW(INDIRECT(B$8&amp;":"&amp;B$9)))=7)*1)</f>
        <v>3</v>
      </c>
      <c r="C16" s="12"/>
      <c r="D16" s="12"/>
      <c r="E16" s="12"/>
      <c r="F16" s="12"/>
      <c r="G16" s="12"/>
    </row>
    <row r="17" spans="1:10" ht="32.25" customHeight="1" x14ac:dyDescent="0.25">
      <c r="A17" s="6" t="s">
        <v>17</v>
      </c>
      <c r="B17" s="11">
        <f ca="1">+B15+B16</f>
        <v>17</v>
      </c>
      <c r="C17" s="12"/>
      <c r="D17" s="12"/>
      <c r="E17" s="12"/>
      <c r="F17" s="12"/>
      <c r="G17" s="12"/>
    </row>
    <row r="18" spans="1:10" ht="32.25" customHeight="1" x14ac:dyDescent="0.25">
      <c r="C18" s="12"/>
      <c r="D18" s="12"/>
      <c r="E18" s="12"/>
      <c r="F18" s="12"/>
      <c r="G18" s="12"/>
    </row>
    <row r="19" spans="1:10" ht="32.25" customHeight="1" x14ac:dyDescent="0.25">
      <c r="C19" s="13"/>
      <c r="D19" s="13"/>
      <c r="E19" s="13"/>
      <c r="F19" s="13"/>
      <c r="G19" s="13"/>
      <c r="H19" s="13"/>
    </row>
    <row r="20" spans="1:10" ht="32.25" customHeight="1" x14ac:dyDescent="0.25">
      <c r="C20" s="13"/>
      <c r="D20" s="13"/>
      <c r="E20" s="13"/>
      <c r="F20" s="13"/>
      <c r="G20" s="13"/>
      <c r="H20" s="13"/>
    </row>
    <row r="21" spans="1:10" ht="32.25" customHeight="1" x14ac:dyDescent="0.25">
      <c r="C21" s="13"/>
      <c r="D21" s="13"/>
      <c r="E21" s="13"/>
      <c r="F21" s="13"/>
      <c r="G21" s="13"/>
      <c r="H21" s="13"/>
    </row>
    <row r="22" spans="1:10" ht="32.25" customHeight="1" x14ac:dyDescent="0.25">
      <c r="C22" s="13"/>
      <c r="D22" s="13"/>
      <c r="E22" s="13"/>
      <c r="F22" s="13"/>
      <c r="G22" s="13"/>
      <c r="H22" s="13"/>
    </row>
    <row r="23" spans="1:10" ht="32.25" customHeight="1" x14ac:dyDescent="0.25">
      <c r="A23" s="10"/>
      <c r="C23" s="13"/>
      <c r="D23" s="13"/>
      <c r="E23" s="13"/>
      <c r="F23" s="13"/>
      <c r="G23" s="13"/>
      <c r="H23" s="13"/>
    </row>
    <row r="24" spans="1:10" ht="32.25" customHeight="1" x14ac:dyDescent="0.25">
      <c r="A24" s="49" t="s">
        <v>18</v>
      </c>
      <c r="B24" s="49"/>
      <c r="C24" s="49"/>
      <c r="D24" s="49"/>
      <c r="E24" s="49"/>
      <c r="F24" s="49"/>
      <c r="G24" s="49"/>
      <c r="H24" s="49"/>
      <c r="I24" s="49"/>
      <c r="J24" s="49"/>
    </row>
    <row r="25" spans="1:10" ht="32.25" customHeight="1" x14ac:dyDescent="0.25">
      <c r="A25" s="14" t="s">
        <v>19</v>
      </c>
      <c r="B25" s="14" t="s">
        <v>20</v>
      </c>
      <c r="C25" s="14" t="s">
        <v>21</v>
      </c>
      <c r="D25" s="14" t="s">
        <v>22</v>
      </c>
      <c r="E25" s="14" t="s">
        <v>23</v>
      </c>
      <c r="F25" s="15" t="s">
        <v>24</v>
      </c>
      <c r="G25" s="15" t="s">
        <v>25</v>
      </c>
      <c r="H25" s="16" t="s">
        <v>26</v>
      </c>
      <c r="I25" s="16" t="s">
        <v>27</v>
      </c>
      <c r="J25" s="15" t="s">
        <v>28</v>
      </c>
    </row>
    <row r="26" spans="1:10" ht="36" customHeight="1" x14ac:dyDescent="0.25">
      <c r="A26" s="17" t="s">
        <v>29</v>
      </c>
      <c r="B26" s="42" t="s">
        <v>30</v>
      </c>
      <c r="C26" s="43"/>
      <c r="D26" s="18" t="s">
        <v>31</v>
      </c>
      <c r="E26" s="18" t="s">
        <v>32</v>
      </c>
      <c r="F26" s="18" t="s">
        <v>33</v>
      </c>
      <c r="G26" s="18" t="s">
        <v>34</v>
      </c>
      <c r="H26" s="18" t="s">
        <v>35</v>
      </c>
      <c r="I26" s="19" t="s">
        <v>36</v>
      </c>
      <c r="J26" s="20">
        <f>B8</f>
        <v>46093</v>
      </c>
    </row>
    <row r="27" spans="1:10" ht="32.25" customHeight="1" x14ac:dyDescent="0.25">
      <c r="A27" s="21">
        <v>2026</v>
      </c>
      <c r="B27" s="22" t="s">
        <v>37</v>
      </c>
      <c r="C27" s="23" t="s">
        <v>38</v>
      </c>
      <c r="D27" s="24">
        <v>2800</v>
      </c>
      <c r="E27" s="25">
        <f>D29*0.79</f>
        <v>3160</v>
      </c>
      <c r="F27" s="25">
        <f>+IF(A27=B4,B7,B6)</f>
        <v>4005</v>
      </c>
      <c r="G27" s="25">
        <f>F27*0.79</f>
        <v>3163.9500000000003</v>
      </c>
      <c r="H27" s="26">
        <f>MIN(E27,G27)</f>
        <v>3160</v>
      </c>
      <c r="I27" s="27" t="s">
        <v>8</v>
      </c>
      <c r="J27" s="28">
        <f>B9</f>
        <v>46112</v>
      </c>
    </row>
    <row r="28" spans="1:10" ht="32.25" customHeight="1" x14ac:dyDescent="0.25">
      <c r="A28" s="21">
        <v>2026</v>
      </c>
      <c r="B28" s="22" t="s">
        <v>39</v>
      </c>
      <c r="C28" s="23" t="s">
        <v>40</v>
      </c>
      <c r="D28" s="24">
        <v>2400</v>
      </c>
      <c r="E28" s="25">
        <f>D28*0.79</f>
        <v>1896</v>
      </c>
      <c r="F28" s="25">
        <f>F27</f>
        <v>4005</v>
      </c>
      <c r="G28" s="25">
        <f>F28*0.79</f>
        <v>3163.9500000000003</v>
      </c>
      <c r="H28" s="26">
        <f>MIN(E28,G28)</f>
        <v>1896</v>
      </c>
      <c r="I28" s="29" t="s">
        <v>41</v>
      </c>
      <c r="J28" s="29">
        <f>J27-J26+1</f>
        <v>20</v>
      </c>
    </row>
    <row r="29" spans="1:10" ht="32.25" customHeight="1" x14ac:dyDescent="0.25">
      <c r="A29" s="21">
        <v>2025</v>
      </c>
      <c r="B29" s="22" t="s">
        <v>42</v>
      </c>
      <c r="C29" s="23" t="s">
        <v>43</v>
      </c>
      <c r="D29" s="24">
        <v>4000</v>
      </c>
      <c r="E29" s="25">
        <f>D27*0.79</f>
        <v>2212</v>
      </c>
      <c r="F29" s="25">
        <f>F27</f>
        <v>4005</v>
      </c>
      <c r="G29" s="25">
        <f>F29*0.79</f>
        <v>3163.9500000000003</v>
      </c>
      <c r="H29" s="26">
        <f>MIN(E29,G29)</f>
        <v>2212</v>
      </c>
      <c r="I29" s="29" t="s">
        <v>12</v>
      </c>
      <c r="J29" s="29">
        <v>0</v>
      </c>
    </row>
    <row r="30" spans="1:10" ht="32.25" customHeight="1" x14ac:dyDescent="0.25">
      <c r="A30" s="30"/>
      <c r="B30" s="30"/>
      <c r="C30" s="31"/>
      <c r="D30" s="31"/>
      <c r="E30" s="31"/>
      <c r="F30" s="31"/>
      <c r="G30" s="32" t="s">
        <v>44</v>
      </c>
      <c r="H30" s="33">
        <f>SUM(H27:H29)</f>
        <v>7268</v>
      </c>
      <c r="I30" s="34" t="s">
        <v>14</v>
      </c>
      <c r="J30" s="34">
        <f>J28-J29</f>
        <v>20</v>
      </c>
    </row>
    <row r="31" spans="1:10" ht="32.25" customHeight="1" x14ac:dyDescent="0.25">
      <c r="A31" s="30" t="s">
        <v>45</v>
      </c>
      <c r="B31" s="30"/>
      <c r="C31" s="13"/>
      <c r="D31" s="13"/>
      <c r="E31" s="13"/>
      <c r="F31" s="50" t="s">
        <v>46</v>
      </c>
      <c r="G31" s="50"/>
      <c r="H31" s="35">
        <f>ROUND(H30/91.25,2)</f>
        <v>79.650000000000006</v>
      </c>
      <c r="I31" s="36"/>
      <c r="J31" s="37"/>
    </row>
    <row r="32" spans="1:10" ht="32.25" customHeight="1" x14ac:dyDescent="0.25">
      <c r="A32" s="30"/>
      <c r="D32" s="13"/>
      <c r="E32" s="13"/>
      <c r="F32" s="51" t="s">
        <v>47</v>
      </c>
      <c r="G32" s="51"/>
      <c r="H32" s="38">
        <f>J30</f>
        <v>20</v>
      </c>
      <c r="I32" s="39"/>
      <c r="J32" s="37"/>
    </row>
    <row r="33" spans="1:11" ht="32.25" customHeight="1" x14ac:dyDescent="0.25">
      <c r="A33" s="30"/>
      <c r="B33" s="30"/>
      <c r="C33" s="13"/>
      <c r="D33" s="13"/>
      <c r="E33" s="13"/>
      <c r="F33" s="50" t="s">
        <v>48</v>
      </c>
      <c r="G33" s="50"/>
      <c r="H33" s="35">
        <f>ROUND(H31*H32,2)</f>
        <v>1593</v>
      </c>
      <c r="I33" s="37"/>
      <c r="J33" s="37"/>
    </row>
    <row r="34" spans="1:11" ht="32.25" customHeight="1" x14ac:dyDescent="0.25">
      <c r="A34" s="30"/>
      <c r="B34" s="30"/>
      <c r="C34" s="13"/>
      <c r="D34" s="13"/>
      <c r="E34" s="13"/>
      <c r="F34" s="50" t="s">
        <v>49</v>
      </c>
      <c r="G34" s="50"/>
      <c r="H34" s="33">
        <f>H33*3.8%</f>
        <v>60.533999999999999</v>
      </c>
      <c r="I34" s="37"/>
      <c r="J34" s="36"/>
      <c r="K34" s="40"/>
    </row>
    <row r="35" spans="1:11" ht="48.6" customHeight="1" x14ac:dyDescent="0.25">
      <c r="A35" s="30"/>
      <c r="B35" s="30"/>
      <c r="C35" s="13"/>
      <c r="D35" s="13"/>
      <c r="E35" s="13"/>
      <c r="F35" s="50" t="s">
        <v>50</v>
      </c>
      <c r="G35" s="50"/>
      <c r="H35" s="33">
        <f>H33*2.9%</f>
        <v>46.196999999999996</v>
      </c>
      <c r="I35" s="37"/>
      <c r="J35" s="37"/>
    </row>
    <row r="36" spans="1:11" ht="32.25" customHeight="1" x14ac:dyDescent="0.25">
      <c r="F36" s="50" t="s">
        <v>51</v>
      </c>
      <c r="G36" s="50"/>
      <c r="H36" s="35">
        <f>H33-H34-H35</f>
        <v>1486.269</v>
      </c>
      <c r="I36" s="41"/>
      <c r="J36" s="41"/>
    </row>
    <row r="37" spans="1:11" ht="32.25" customHeight="1" x14ac:dyDescent="0.25">
      <c r="D37" t="s">
        <v>52</v>
      </c>
      <c r="F37" s="50" t="s">
        <v>53</v>
      </c>
      <c r="G37" s="50"/>
      <c r="H37" s="33">
        <f>H33-H34</f>
        <v>1532.4659999999999</v>
      </c>
    </row>
    <row r="38" spans="1:11" ht="32.25" customHeight="1" x14ac:dyDescent="0.25">
      <c r="F38" s="56"/>
      <c r="G38" s="56"/>
      <c r="H38" s="56"/>
    </row>
    <row r="39" spans="1:11" ht="32.25" customHeight="1" x14ac:dyDescent="0.25">
      <c r="F39" s="56"/>
      <c r="G39" s="56"/>
      <c r="H39" s="56"/>
    </row>
    <row r="40" spans="1:11" ht="32.25" customHeight="1" x14ac:dyDescent="0.25">
      <c r="F40" s="56"/>
      <c r="G40" s="56"/>
      <c r="H40" s="56"/>
    </row>
    <row r="41" spans="1:11" ht="32.25" customHeight="1" x14ac:dyDescent="0.25">
      <c r="G41" s="36"/>
      <c r="H41" s="36"/>
    </row>
    <row r="42" spans="1:11" ht="32.25" customHeight="1" x14ac:dyDescent="0.25">
      <c r="G42" s="40"/>
      <c r="H42" s="40"/>
    </row>
  </sheetData>
  <mergeCells count="13">
    <mergeCell ref="F37:G37"/>
    <mergeCell ref="F31:G31"/>
    <mergeCell ref="F32:G32"/>
    <mergeCell ref="F33:G33"/>
    <mergeCell ref="F34:G34"/>
    <mergeCell ref="F35:G35"/>
    <mergeCell ref="F36:G36"/>
    <mergeCell ref="B26:C26"/>
    <mergeCell ref="A1:G1"/>
    <mergeCell ref="A2:G2"/>
    <mergeCell ref="A3:G3"/>
    <mergeCell ref="C13:D13"/>
    <mergeCell ref="A24:J24"/>
  </mergeCells>
  <conditionalFormatting sqref="A2:G2 C4:G4 A3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{5A14BBD7-5B6C-4C91-960D-AF20829CC23B}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75" orientation="landscape" horizontalDpi="4294967293" verticalDpi="0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A14BBD7-5B6C-4C91-960D-AF20829CC23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A2:G2 C4:G4 A3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F1DCB-E386-4F01-A1BA-F5E4D9C21D30}">
  <dimension ref="A1"/>
  <sheetViews>
    <sheetView topLeftCell="A14" workbookViewId="0">
      <selection activeCell="B23" sqref="B23"/>
    </sheetView>
  </sheetViews>
  <sheetFormatPr baseColWidth="10" defaultRowHeight="15" x14ac:dyDescent="0.25"/>
  <sheetData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orientation="landscape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E511F-0B41-4265-B002-41D10BCEE292}">
  <dimension ref="A1:K40"/>
  <sheetViews>
    <sheetView tabSelected="1" topLeftCell="A51" workbookViewId="0">
      <selection activeCell="A36" sqref="A36:XFD36"/>
    </sheetView>
  </sheetViews>
  <sheetFormatPr baseColWidth="10" defaultRowHeight="32.25" customHeight="1" x14ac:dyDescent="0.25"/>
  <cols>
    <col min="1" max="1" width="17" customWidth="1"/>
    <col min="2" max="3" width="12.7109375" customWidth="1"/>
    <col min="4" max="4" width="13.42578125" customWidth="1"/>
    <col min="5" max="5" width="15.85546875" customWidth="1"/>
    <col min="6" max="6" width="12.42578125" customWidth="1"/>
    <col min="7" max="7" width="12.85546875" customWidth="1"/>
    <col min="8" max="8" width="11.140625" customWidth="1"/>
    <col min="9" max="9" width="14.5703125" customWidth="1"/>
    <col min="10" max="10" width="14.140625" customWidth="1"/>
  </cols>
  <sheetData>
    <row r="1" spans="1:10" ht="32.25" customHeight="1" x14ac:dyDescent="0.25">
      <c r="A1" s="44" t="s">
        <v>0</v>
      </c>
      <c r="B1" s="44"/>
      <c r="C1" s="44"/>
      <c r="D1" s="44"/>
      <c r="E1" s="44"/>
      <c r="F1" s="44"/>
      <c r="G1" s="44"/>
    </row>
    <row r="2" spans="1:10" ht="32.25" customHeight="1" x14ac:dyDescent="0.25">
      <c r="A2" s="45" t="s">
        <v>1</v>
      </c>
      <c r="B2" s="45"/>
      <c r="C2" s="45"/>
      <c r="D2" s="45"/>
      <c r="E2" s="45"/>
      <c r="F2" s="45"/>
      <c r="G2" s="45"/>
    </row>
    <row r="3" spans="1:10" ht="32.25" customHeight="1" x14ac:dyDescent="0.25">
      <c r="A3" s="46" t="s">
        <v>2</v>
      </c>
      <c r="B3" s="46"/>
      <c r="C3" s="46"/>
      <c r="D3" s="46"/>
      <c r="E3" s="46"/>
      <c r="F3" s="46"/>
      <c r="G3" s="46"/>
    </row>
    <row r="4" spans="1:10" ht="32.25" customHeight="1" x14ac:dyDescent="0.25">
      <c r="A4" s="1" t="s">
        <v>3</v>
      </c>
      <c r="B4" s="2">
        <v>2026</v>
      </c>
      <c r="C4" s="3"/>
      <c r="D4" s="3"/>
      <c r="E4" s="3"/>
      <c r="F4" s="3"/>
      <c r="G4" s="3"/>
    </row>
    <row r="5" spans="1:10" ht="32.25" customHeight="1" x14ac:dyDescent="0.25">
      <c r="A5" s="4" t="s">
        <v>4</v>
      </c>
      <c r="B5" s="5">
        <v>2025</v>
      </c>
    </row>
    <row r="6" spans="1:10" ht="32.25" customHeight="1" x14ac:dyDescent="0.25">
      <c r="A6" s="6" t="s">
        <v>5</v>
      </c>
      <c r="B6" s="7">
        <v>3925</v>
      </c>
    </row>
    <row r="7" spans="1:10" ht="32.25" customHeight="1" x14ac:dyDescent="0.25">
      <c r="A7" s="6" t="s">
        <v>6</v>
      </c>
      <c r="B7" s="7">
        <v>4005</v>
      </c>
    </row>
    <row r="8" spans="1:10" ht="32.25" customHeight="1" x14ac:dyDescent="0.25">
      <c r="A8" s="6" t="s">
        <v>7</v>
      </c>
      <c r="B8" s="8">
        <v>46034</v>
      </c>
      <c r="C8" s="9"/>
      <c r="D8" s="9"/>
      <c r="F8" s="9"/>
      <c r="G8" s="9"/>
    </row>
    <row r="9" spans="1:10" ht="32.25" customHeight="1" x14ac:dyDescent="0.25">
      <c r="A9" s="6" t="s">
        <v>8</v>
      </c>
      <c r="B9" s="8">
        <v>46053</v>
      </c>
      <c r="C9" s="9"/>
      <c r="D9" s="9"/>
      <c r="F9" s="9"/>
      <c r="G9" s="9"/>
      <c r="I9" s="10"/>
      <c r="J9" s="9"/>
    </row>
    <row r="10" spans="1:10" ht="32.25" customHeight="1" x14ac:dyDescent="0.25">
      <c r="A10" s="6" t="s">
        <v>9</v>
      </c>
      <c r="B10" s="8">
        <v>46023</v>
      </c>
      <c r="C10" s="9"/>
      <c r="D10" s="9"/>
      <c r="E10" s="9"/>
      <c r="F10" s="9"/>
      <c r="G10" s="9"/>
      <c r="I10" s="10"/>
      <c r="J10" s="9"/>
    </row>
    <row r="11" spans="1:10" ht="32.25" customHeight="1" x14ac:dyDescent="0.25">
      <c r="A11" s="6" t="s">
        <v>10</v>
      </c>
      <c r="B11" s="8">
        <v>46053</v>
      </c>
      <c r="C11" s="9"/>
      <c r="D11" s="9"/>
      <c r="E11" s="9"/>
      <c r="F11" s="9"/>
      <c r="G11" s="9"/>
    </row>
    <row r="12" spans="1:10" ht="32.25" customHeight="1" x14ac:dyDescent="0.25">
      <c r="A12" s="6" t="s">
        <v>11</v>
      </c>
      <c r="B12" s="11">
        <f>B9-B8+1</f>
        <v>20</v>
      </c>
      <c r="C12" s="12"/>
      <c r="D12" s="12"/>
      <c r="E12" s="12"/>
      <c r="F12" s="12"/>
      <c r="G12" s="12"/>
    </row>
    <row r="13" spans="1:10" ht="32.25" customHeight="1" x14ac:dyDescent="0.25">
      <c r="A13" s="6" t="s">
        <v>12</v>
      </c>
      <c r="B13" s="11">
        <v>0</v>
      </c>
      <c r="C13" s="47" t="s">
        <v>13</v>
      </c>
      <c r="D13" s="48"/>
      <c r="E13" s="12"/>
      <c r="F13" s="12"/>
      <c r="G13" s="12"/>
    </row>
    <row r="14" spans="1:10" ht="32.25" customHeight="1" x14ac:dyDescent="0.25">
      <c r="A14" s="6" t="s">
        <v>14</v>
      </c>
      <c r="B14" s="11">
        <f>B12-B13</f>
        <v>20</v>
      </c>
      <c r="C14" s="12"/>
      <c r="D14" s="12"/>
      <c r="E14" s="12"/>
      <c r="F14" s="12"/>
      <c r="G14" s="12"/>
    </row>
    <row r="15" spans="1:10" ht="32.25" customHeight="1" x14ac:dyDescent="0.25">
      <c r="A15" s="6" t="s">
        <v>15</v>
      </c>
      <c r="B15" s="11">
        <f>NETWORKDAYS(B8,B9)</f>
        <v>15</v>
      </c>
      <c r="C15" s="12"/>
      <c r="F15" s="12"/>
      <c r="G15" s="12"/>
    </row>
    <row r="16" spans="1:10" ht="32.25" customHeight="1" x14ac:dyDescent="0.25">
      <c r="A16" s="6" t="s">
        <v>16</v>
      </c>
      <c r="B16" s="11">
        <f ca="1">SUMPRODUCT((WEEKDAY(ROW(INDIRECT(B$8&amp;":"&amp;B$9)))=7)*1)</f>
        <v>3</v>
      </c>
      <c r="C16" s="12"/>
      <c r="D16" s="12"/>
      <c r="E16" s="12"/>
      <c r="F16" s="12"/>
      <c r="G16" s="12"/>
    </row>
    <row r="17" spans="1:11" ht="32.25" customHeight="1" x14ac:dyDescent="0.25">
      <c r="A17" s="6" t="s">
        <v>17</v>
      </c>
      <c r="B17" s="11">
        <f ca="1">+B15+B16</f>
        <v>18</v>
      </c>
      <c r="C17" s="12"/>
      <c r="D17" s="12"/>
      <c r="E17" s="12"/>
      <c r="F17" s="12"/>
      <c r="G17" s="12"/>
    </row>
    <row r="18" spans="1:11" ht="32.25" customHeight="1" x14ac:dyDescent="0.25">
      <c r="C18" s="12"/>
      <c r="D18" s="12"/>
      <c r="E18" s="12"/>
      <c r="F18" s="12"/>
      <c r="G18" s="12"/>
    </row>
    <row r="19" spans="1:11" ht="32.25" customHeight="1" x14ac:dyDescent="0.25">
      <c r="C19" s="13"/>
      <c r="D19" s="13"/>
      <c r="E19" s="13"/>
      <c r="F19" s="13"/>
      <c r="G19" s="13"/>
      <c r="H19" s="13"/>
    </row>
    <row r="20" spans="1:11" ht="32.25" customHeight="1" x14ac:dyDescent="0.25">
      <c r="A20" s="10"/>
      <c r="C20" s="13"/>
      <c r="D20" s="13"/>
      <c r="E20" s="13"/>
      <c r="F20" s="13"/>
      <c r="G20" s="13"/>
      <c r="H20" s="13"/>
    </row>
    <row r="21" spans="1:11" ht="32.25" customHeight="1" x14ac:dyDescent="0.25">
      <c r="A21" s="49" t="s">
        <v>18</v>
      </c>
      <c r="B21" s="49"/>
      <c r="C21" s="49"/>
      <c r="D21" s="49"/>
      <c r="E21" s="49"/>
      <c r="F21" s="49"/>
      <c r="G21" s="49"/>
      <c r="H21" s="49"/>
      <c r="I21" s="49"/>
      <c r="J21" s="49"/>
    </row>
    <row r="22" spans="1:11" ht="32.25" customHeight="1" x14ac:dyDescent="0.25">
      <c r="A22" s="14" t="s">
        <v>19</v>
      </c>
      <c r="B22" s="14" t="s">
        <v>20</v>
      </c>
      <c r="C22" s="14" t="s">
        <v>21</v>
      </c>
      <c r="D22" s="14" t="s">
        <v>22</v>
      </c>
      <c r="E22" s="14" t="s">
        <v>23</v>
      </c>
      <c r="F22" s="15" t="s">
        <v>24</v>
      </c>
      <c r="G22" s="15" t="s">
        <v>25</v>
      </c>
      <c r="H22" s="16" t="s">
        <v>26</v>
      </c>
      <c r="I22" s="16" t="s">
        <v>27</v>
      </c>
      <c r="J22" s="15" t="s">
        <v>28</v>
      </c>
    </row>
    <row r="23" spans="1:11" ht="36" customHeight="1" x14ac:dyDescent="0.25">
      <c r="A23" s="17" t="s">
        <v>29</v>
      </c>
      <c r="B23" s="42" t="s">
        <v>30</v>
      </c>
      <c r="C23" s="43"/>
      <c r="D23" s="18" t="s">
        <v>31</v>
      </c>
      <c r="E23" s="18" t="s">
        <v>32</v>
      </c>
      <c r="F23" s="18" t="s">
        <v>33</v>
      </c>
      <c r="G23" s="18" t="s">
        <v>34</v>
      </c>
      <c r="H23" s="18" t="s">
        <v>35</v>
      </c>
      <c r="I23" s="19" t="s">
        <v>36</v>
      </c>
      <c r="J23" s="20">
        <f>B8</f>
        <v>46034</v>
      </c>
    </row>
    <row r="24" spans="1:11" ht="32.25" customHeight="1" x14ac:dyDescent="0.25">
      <c r="A24" s="21">
        <v>2025</v>
      </c>
      <c r="B24" s="22" t="s">
        <v>37</v>
      </c>
      <c r="C24" s="23" t="s">
        <v>43</v>
      </c>
      <c r="D24" s="24">
        <v>4000</v>
      </c>
      <c r="E24" s="25">
        <f>D24*0.79</f>
        <v>3160</v>
      </c>
      <c r="F24" s="25">
        <f>+IF(A24=B4,B7,B6)</f>
        <v>3925</v>
      </c>
      <c r="G24" s="25">
        <f>F24*0.79</f>
        <v>3100.75</v>
      </c>
      <c r="H24" s="26">
        <f>MIN(E24,G24)</f>
        <v>3100.75</v>
      </c>
      <c r="I24" s="27" t="s">
        <v>8</v>
      </c>
      <c r="J24" s="28">
        <f>B9</f>
        <v>46053</v>
      </c>
    </row>
    <row r="25" spans="1:11" ht="32.25" customHeight="1" x14ac:dyDescent="0.25">
      <c r="A25" s="21">
        <v>2025</v>
      </c>
      <c r="B25" s="22" t="s">
        <v>39</v>
      </c>
      <c r="C25" s="23" t="s">
        <v>54</v>
      </c>
      <c r="D25" s="24">
        <v>2400</v>
      </c>
      <c r="E25" s="25">
        <f>D25*0.79</f>
        <v>1896</v>
      </c>
      <c r="F25" s="25">
        <f>F24</f>
        <v>3925</v>
      </c>
      <c r="G25" s="25">
        <f>F25*0.79</f>
        <v>3100.75</v>
      </c>
      <c r="H25" s="26">
        <f>MIN(E25,G25)</f>
        <v>1896</v>
      </c>
      <c r="I25" s="29" t="s">
        <v>41</v>
      </c>
      <c r="J25" s="29">
        <f>J24-J23+1</f>
        <v>20</v>
      </c>
    </row>
    <row r="26" spans="1:11" ht="32.25" customHeight="1" x14ac:dyDescent="0.25">
      <c r="A26" s="21">
        <v>2025</v>
      </c>
      <c r="B26" s="22" t="s">
        <v>42</v>
      </c>
      <c r="C26" s="23" t="s">
        <v>55</v>
      </c>
      <c r="D26" s="24">
        <v>2200</v>
      </c>
      <c r="E26" s="25">
        <f>D26*0.79</f>
        <v>1738</v>
      </c>
      <c r="F26" s="25">
        <f>F24</f>
        <v>3925</v>
      </c>
      <c r="G26" s="25">
        <f>F26*0.79</f>
        <v>3100.75</v>
      </c>
      <c r="H26" s="26">
        <f>MIN(E26,G26)</f>
        <v>1738</v>
      </c>
      <c r="I26" s="29" t="s">
        <v>12</v>
      </c>
      <c r="J26" s="29">
        <v>0</v>
      </c>
    </row>
    <row r="27" spans="1:11" ht="32.25" customHeight="1" x14ac:dyDescent="0.25">
      <c r="A27" s="30"/>
      <c r="B27" s="30"/>
      <c r="C27" s="31"/>
      <c r="D27" s="31"/>
      <c r="E27" s="31"/>
      <c r="F27" s="31"/>
      <c r="G27" s="32" t="s">
        <v>44</v>
      </c>
      <c r="H27" s="33">
        <f>SUM(H24:H26)</f>
        <v>6734.75</v>
      </c>
      <c r="I27" s="34" t="s">
        <v>14</v>
      </c>
      <c r="J27" s="34">
        <f>J25-J26</f>
        <v>20</v>
      </c>
    </row>
    <row r="28" spans="1:11" ht="32.25" customHeight="1" x14ac:dyDescent="0.25">
      <c r="A28" s="30" t="s">
        <v>45</v>
      </c>
      <c r="B28" s="30"/>
      <c r="C28" s="13"/>
      <c r="D28" s="13"/>
      <c r="E28" s="13"/>
      <c r="F28" s="50" t="s">
        <v>46</v>
      </c>
      <c r="G28" s="50"/>
      <c r="H28" s="35">
        <f>ROUND(H27/91.25,2)</f>
        <v>73.81</v>
      </c>
      <c r="I28" s="36"/>
      <c r="J28" s="37"/>
    </row>
    <row r="29" spans="1:11" ht="32.25" customHeight="1" x14ac:dyDescent="0.25">
      <c r="A29" s="30"/>
      <c r="B29" s="30"/>
      <c r="C29" s="13"/>
      <c r="D29" s="13"/>
      <c r="E29" s="13"/>
      <c r="F29" s="51" t="s">
        <v>47</v>
      </c>
      <c r="G29" s="51"/>
      <c r="H29" s="38">
        <f>J27</f>
        <v>20</v>
      </c>
      <c r="I29" s="39"/>
      <c r="J29" s="37"/>
    </row>
    <row r="30" spans="1:11" ht="32.25" customHeight="1" x14ac:dyDescent="0.25">
      <c r="A30" s="30"/>
      <c r="B30" s="30"/>
      <c r="C30" s="13"/>
      <c r="D30" s="13"/>
      <c r="E30" s="13"/>
      <c r="F30" s="50" t="s">
        <v>48</v>
      </c>
      <c r="G30" s="50"/>
      <c r="H30" s="35">
        <f>ROUND(H28*H29,2)</f>
        <v>1476.2</v>
      </c>
      <c r="I30" s="37"/>
      <c r="J30" s="37"/>
    </row>
    <row r="31" spans="1:11" ht="32.25" customHeight="1" x14ac:dyDescent="0.25">
      <c r="A31" s="30"/>
      <c r="B31" s="30"/>
      <c r="C31" s="13"/>
      <c r="D31" s="13"/>
      <c r="E31" s="13"/>
      <c r="F31" s="50" t="s">
        <v>49</v>
      </c>
      <c r="G31" s="50"/>
      <c r="H31" s="33">
        <f>H30*3.8%</f>
        <v>56.095599999999997</v>
      </c>
      <c r="I31" s="37"/>
      <c r="J31" s="36"/>
      <c r="K31" s="40"/>
    </row>
    <row r="32" spans="1:11" ht="48.6" customHeight="1" x14ac:dyDescent="0.25">
      <c r="A32" s="30"/>
      <c r="B32" s="30"/>
      <c r="C32" s="13"/>
      <c r="D32" s="13"/>
      <c r="E32" s="13"/>
      <c r="F32" s="50" t="s">
        <v>50</v>
      </c>
      <c r="G32" s="50"/>
      <c r="H32" s="33">
        <f>H30*2.9%</f>
        <v>42.809799999999996</v>
      </c>
      <c r="I32" s="37"/>
      <c r="J32" s="37"/>
    </row>
    <row r="33" spans="4:10" ht="32.25" customHeight="1" x14ac:dyDescent="0.25">
      <c r="F33" s="50" t="s">
        <v>51</v>
      </c>
      <c r="G33" s="50"/>
      <c r="H33" s="35">
        <f>H30-H31-H32</f>
        <v>1377.2945999999999</v>
      </c>
      <c r="I33" s="41"/>
      <c r="J33" s="41"/>
    </row>
    <row r="34" spans="4:10" ht="32.25" customHeight="1" x14ac:dyDescent="0.25">
      <c r="D34" s="54" t="s">
        <v>52</v>
      </c>
      <c r="E34" s="55"/>
      <c r="F34" s="50" t="s">
        <v>53</v>
      </c>
      <c r="G34" s="50"/>
      <c r="H34" s="33">
        <f>H30-H31</f>
        <v>1420.1043999999999</v>
      </c>
    </row>
    <row r="35" spans="4:10" ht="32.25" customHeight="1" x14ac:dyDescent="0.25">
      <c r="G35" s="36"/>
      <c r="H35" s="36"/>
      <c r="I35">
        <f>4005*3*0.79/91.25</f>
        <v>104.02027397260274</v>
      </c>
    </row>
    <row r="36" spans="4:10" ht="32.25" customHeight="1" x14ac:dyDescent="0.25">
      <c r="G36" s="36"/>
      <c r="H36" s="36"/>
    </row>
    <row r="37" spans="4:10" ht="32.25" customHeight="1" x14ac:dyDescent="0.25">
      <c r="G37" s="36"/>
      <c r="H37" s="36"/>
    </row>
    <row r="38" spans="4:10" ht="32.25" customHeight="1" x14ac:dyDescent="0.25">
      <c r="G38" s="36"/>
      <c r="H38" s="36"/>
    </row>
    <row r="39" spans="4:10" ht="32.25" customHeight="1" x14ac:dyDescent="0.25">
      <c r="G39" s="36"/>
      <c r="H39" s="36"/>
    </row>
    <row r="40" spans="4:10" ht="32.25" customHeight="1" x14ac:dyDescent="0.25">
      <c r="G40" s="40"/>
      <c r="H40" s="40"/>
    </row>
  </sheetData>
  <mergeCells count="14">
    <mergeCell ref="B23:C23"/>
    <mergeCell ref="D34:E34"/>
    <mergeCell ref="A1:G1"/>
    <mergeCell ref="A2:G2"/>
    <mergeCell ref="A3:G3"/>
    <mergeCell ref="C13:D13"/>
    <mergeCell ref="A21:J21"/>
    <mergeCell ref="F34:G34"/>
    <mergeCell ref="F28:G28"/>
    <mergeCell ref="F29:G29"/>
    <mergeCell ref="F30:G30"/>
    <mergeCell ref="F31:G31"/>
    <mergeCell ref="F32:G32"/>
    <mergeCell ref="F33:G33"/>
  </mergeCells>
  <conditionalFormatting sqref="A2:G2 C4:G4 A3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{9A0FCE8A-A500-4BED-B674-98F821E49D35}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75" orientation="landscape" horizontalDpi="4294967293" verticalDpi="0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A0FCE8A-A500-4BED-B674-98F821E49D35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A2:G2 C4:G4 A3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MAQUETTE MATERNITE VIERGE </vt:lpstr>
      <vt:lpstr>ENONCE 1 </vt:lpstr>
      <vt:lpstr>MAQUETTE MATERNITE 1</vt:lpstr>
      <vt:lpstr>ENONCE 2</vt:lpstr>
      <vt:lpstr>MAQUETTE MATERNITE 2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cp:lastPrinted>2025-12-31T13:12:06Z</cp:lastPrinted>
  <dcterms:created xsi:type="dcterms:W3CDTF">2025-12-31T11:42:47Z</dcterms:created>
  <dcterms:modified xsi:type="dcterms:W3CDTF">2025-12-31T13:14:27Z</dcterms:modified>
</cp:coreProperties>
</file>